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708" windowHeight="84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<sst xmlns="http://schemas.openxmlformats.org/spreadsheetml/2006/main" count="54" uniqueCount="52">
  <si>
    <t>по ТСЖ «Наш дом» с 01.01.2012г по 31.12.2012г</t>
  </si>
  <si>
    <t>Статья расходов</t>
  </si>
  <si>
    <t>в месяц</t>
  </si>
  <si>
    <t>в год</t>
  </si>
  <si>
    <t>ИТОГО по смете</t>
  </si>
  <si>
    <t>1.       Доходы: «Содержание»</t>
  </si>
  <si>
    <t>2.       Расходы</t>
  </si>
  <si>
    <t>2.1.   Управление (административное руководство), всего</t>
  </si>
  <si>
    <t>2.2.   Содержание и обслуживание общего имущества, всего:</t>
  </si>
  <si>
    <t>Смета</t>
  </si>
  <si>
    <t>Расходы, руб.</t>
  </si>
  <si>
    <t>Расходы, руб./кв.м.</t>
  </si>
  <si>
    <t>2.2.1.    Заработная плата обслуживающего персонала, отпускные</t>
  </si>
  <si>
    <t>2.2.4.2.      Хозяйственные принадлежности</t>
  </si>
  <si>
    <t>2.2.4.3.      Электролампы</t>
  </si>
  <si>
    <t>2.2.4.1.      Материалы (для текущего ремонта общего имущества)</t>
  </si>
  <si>
    <t>Утверждено общим собранием членов ТСЖ «Рассвет»</t>
  </si>
  <si>
    <r>
      <t xml:space="preserve">2.2.4.    Материалы, инвентарь и хозяйственные принадлежности, 
             </t>
    </r>
    <r>
      <rPr>
        <b/>
        <sz val="12"/>
        <rFont val="Times New Roman"/>
        <family val="1"/>
      </rPr>
      <t>всего</t>
    </r>
  </si>
  <si>
    <t xml:space="preserve">Сметные расходы на 1 кв.м. площади помещения в месяц составляют </t>
  </si>
  <si>
    <t xml:space="preserve">           за счет начисления обязательных платежей                       </t>
  </si>
  <si>
    <t>2.1.13.  Периодические издания</t>
  </si>
  <si>
    <t xml:space="preserve">                                                                                           М.П.</t>
  </si>
  <si>
    <t xml:space="preserve">доходов и расходов </t>
  </si>
  <si>
    <t>Председатель правления ТСЖ «Рассвет»             п/п                           /О.Н.Поволоцкая/</t>
  </si>
  <si>
    <t>2.1.1.    Зарплата аминистративного персонала</t>
  </si>
  <si>
    <t>2.1.4.    Служебные разъезды</t>
  </si>
  <si>
    <t>2.2.9.   Промывка и опрессовка отопительной системы -договор</t>
  </si>
  <si>
    <t>2.2.8.  Договор на санитарное содержание общего имущества -договор
             (дезинсекция и дератизация)</t>
  </si>
  <si>
    <t>2.2.14.  Резерв на непредвиденные расходы</t>
  </si>
  <si>
    <t>2.2.5.    Страхование  2-х лифтов - договор</t>
  </si>
  <si>
    <t>2.2.7.    Техническое обслуживание 2-х лифтов -договор</t>
  </si>
  <si>
    <t xml:space="preserve">в т. ч. за счет прочих доходов                                                          </t>
  </si>
  <si>
    <t>Протокол №1 от 04.02.2016 г</t>
  </si>
  <si>
    <t>1.1.1.     Жилые помещения (4658,7 кв.м.)</t>
  </si>
  <si>
    <t>1.1.4. Прочие доходы</t>
  </si>
  <si>
    <t>1.1.2.     Январь 2016 г</t>
  </si>
  <si>
    <t>2.1.5    Канцелярские,  почтовые расходы, приобретение программы "ГИС"  и ее обслуживание , приобретение программы 1 С - предприятие</t>
  </si>
  <si>
    <t>2.1.9.  Комиссионное вознаграждениея банка (1%) согласно договора</t>
  </si>
  <si>
    <t>1.13. Вступительные членские взносы, разовый целевой взнос</t>
  </si>
  <si>
    <t>по ТСЖ «Рассвет» с 01.2016 г по 31.12.2016 г</t>
  </si>
  <si>
    <t xml:space="preserve">          за счет вступительных членских взносов</t>
  </si>
  <si>
    <t>2.1.6.  Содержание и ремонт оргтехники, приобретение компьютера  
           расходные материалы, интернет обеспечение</t>
  </si>
  <si>
    <t xml:space="preserve">2.2.2.    Оплата по срочным трудовым договорам </t>
  </si>
  <si>
    <t>2.2.3.    Взносы в ПФР и ФСС</t>
  </si>
  <si>
    <t>2.1.7.  Отправка отчетов ПФ РФ, ФСС, СТАТ, ФСНИ.</t>
  </si>
  <si>
    <t>2.1.8.  Оплата услуг банка за обслуживане счета, согласно договора</t>
  </si>
  <si>
    <t>2.2.10 Вывоз твердых бытовых отходов и крупногабаритного мусора -договор</t>
  </si>
  <si>
    <t>2.2.11. Техническое обслуживание и аварийное обеспечение наружного газопровода внутридомового газового оборудования - договор</t>
  </si>
  <si>
    <t>2.2.12. Расходы на проверку вентеляционных каналов - договор ВДПО</t>
  </si>
  <si>
    <t>2.2.13. Расходы на юридические услуги</t>
  </si>
  <si>
    <t>2.1.2.    Взносы в ПФР и ФСС - ( 20,2 %)</t>
  </si>
  <si>
    <t>2.1.3.    Услуги связи, телефонные разговоры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</si>
</sst>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#,##0.0"/>
    <numFmt numFmtId="172" formatCode="#,##0.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 indent="4"/>
    </xf>
    <xf numFmtId="0" fontId="1" fillId="0" borderId="0" xfId="0" applyFont="1" applyBorder="1" applyAlignment="1">
      <alignment horizontal="right" vertical="top" wrapText="1" indent="4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5"/>
    </xf>
    <xf numFmtId="0" fontId="1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8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 indent="4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0" fontId="2" fillId="0" borderId="10" xfId="0" applyNumberFormat="1" applyFont="1" applyBorder="1" applyAlignment="1">
      <alignment/>
    </xf>
    <xf numFmtId="0" fontId="8" fillId="0" borderId="0" xfId="0" applyFont="1" applyAlignment="1">
      <alignment horizontal="left" indent="15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7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Normal="70" zoomScaleSheetLayoutView="75" zoomScalePageLayoutView="0" workbookViewId="0" topLeftCell="A1">
      <selection activeCell="M29" sqref="M29"/>
    </sheetView>
  </sheetViews>
  <sheetFormatPr defaultColWidth="9.125" defaultRowHeight="12.75"/>
  <cols>
    <col min="1" max="1" width="80.50390625" style="2" customWidth="1"/>
    <col min="2" max="2" width="11.50390625" style="2" customWidth="1"/>
    <col min="3" max="3" width="14.875" style="2" customWidth="1"/>
    <col min="4" max="4" width="11.00390625" style="2" customWidth="1"/>
    <col min="5" max="5" width="9.625" style="2" customWidth="1"/>
    <col min="6" max="8" width="9.125" style="2" customWidth="1"/>
    <col min="9" max="9" width="10.50390625" style="2" bestFit="1" customWidth="1"/>
    <col min="10" max="16384" width="9.125" style="2" customWidth="1"/>
  </cols>
  <sheetData>
    <row r="1" spans="1:5" ht="15">
      <c r="A1" s="38" t="s">
        <v>16</v>
      </c>
      <c r="B1" s="38"/>
      <c r="C1" s="38"/>
      <c r="D1" s="38"/>
      <c r="E1" s="38"/>
    </row>
    <row r="2" spans="1:5" ht="15">
      <c r="A2" s="38" t="s">
        <v>32</v>
      </c>
      <c r="B2" s="38"/>
      <c r="C2" s="38"/>
      <c r="D2" s="38"/>
      <c r="E2" s="38"/>
    </row>
    <row r="3" spans="1:5" ht="15">
      <c r="A3" s="31"/>
      <c r="B3" s="32"/>
      <c r="C3" s="32"/>
      <c r="D3" s="32"/>
      <c r="E3" s="32"/>
    </row>
    <row r="4" ht="17.25">
      <c r="A4" s="13" t="s">
        <v>9</v>
      </c>
    </row>
    <row r="5" spans="1:9" ht="17.25">
      <c r="A5" s="13" t="s">
        <v>22</v>
      </c>
      <c r="I5" s="14">
        <v>9625.68</v>
      </c>
    </row>
    <row r="6" spans="1:9" ht="17.25">
      <c r="A6" s="13" t="s">
        <v>39</v>
      </c>
      <c r="I6" s="2">
        <v>2442.1</v>
      </c>
    </row>
    <row r="7" ht="15">
      <c r="A7" s="1"/>
    </row>
    <row r="8" spans="1:9" ht="15.75" customHeight="1">
      <c r="A8" s="43" t="s">
        <v>1</v>
      </c>
      <c r="B8" s="39" t="s">
        <v>10</v>
      </c>
      <c r="C8" s="40"/>
      <c r="D8" s="39" t="s">
        <v>11</v>
      </c>
      <c r="E8" s="40"/>
      <c r="I8" s="2">
        <v>0.26</v>
      </c>
    </row>
    <row r="9" spans="1:6" ht="16.5" customHeight="1" hidden="1">
      <c r="A9" s="44"/>
      <c r="B9" s="41"/>
      <c r="C9" s="42"/>
      <c r="D9" s="41"/>
      <c r="E9" s="42"/>
      <c r="F9" s="1" t="s">
        <v>0</v>
      </c>
    </row>
    <row r="10" spans="1:5" ht="15">
      <c r="A10" s="45"/>
      <c r="B10" s="5" t="s">
        <v>2</v>
      </c>
      <c r="C10" s="5" t="s">
        <v>3</v>
      </c>
      <c r="D10" s="5" t="s">
        <v>2</v>
      </c>
      <c r="E10" s="5" t="s">
        <v>3</v>
      </c>
    </row>
    <row r="11" spans="1:5" ht="20.25" customHeight="1">
      <c r="A11" s="19" t="s">
        <v>5</v>
      </c>
      <c r="B11" s="16">
        <f>SUM(B12:B15)</f>
        <v>76096</v>
      </c>
      <c r="C11" s="16">
        <f>SUM(C12:C15)</f>
        <v>913155</v>
      </c>
      <c r="D11" s="23">
        <f>D12+D14+D15</f>
        <v>16.334243974802742</v>
      </c>
      <c r="E11" s="23">
        <f>SUM(E12:E15)</f>
        <v>196.009</v>
      </c>
    </row>
    <row r="12" spans="1:9" ht="20.25" customHeight="1">
      <c r="A12" s="20" t="s">
        <v>33</v>
      </c>
      <c r="B12" s="8">
        <v>72350</v>
      </c>
      <c r="C12" s="8">
        <v>808665</v>
      </c>
      <c r="D12" s="33">
        <v>15.78</v>
      </c>
      <c r="E12" s="33">
        <f>ROUND(C12/F$12,3)</f>
        <v>173.582</v>
      </c>
      <c r="F12" s="29">
        <v>4658.7</v>
      </c>
      <c r="I12" s="14">
        <f>I5+I6</f>
        <v>12067.78</v>
      </c>
    </row>
    <row r="13" spans="1:9" ht="20.25" customHeight="1">
      <c r="A13" s="20" t="s">
        <v>35</v>
      </c>
      <c r="B13" s="35"/>
      <c r="C13" s="35">
        <v>59539</v>
      </c>
      <c r="D13" s="30"/>
      <c r="E13" s="4">
        <v>12.78</v>
      </c>
      <c r="I13" s="2">
        <f>I8*I12</f>
        <v>3137.6228</v>
      </c>
    </row>
    <row r="14" spans="1:5" ht="20.25" customHeight="1">
      <c r="A14" s="20" t="s">
        <v>38</v>
      </c>
      <c r="B14" s="35">
        <v>2796</v>
      </c>
      <c r="C14" s="35">
        <v>33551</v>
      </c>
      <c r="D14" s="33">
        <v>0.35</v>
      </c>
      <c r="E14" s="33">
        <v>7.2</v>
      </c>
    </row>
    <row r="15" spans="1:5" ht="20.25" customHeight="1">
      <c r="A15" s="20" t="s">
        <v>34</v>
      </c>
      <c r="B15" s="8">
        <v>950</v>
      </c>
      <c r="C15" s="7">
        <v>11400</v>
      </c>
      <c r="D15" s="33">
        <f>B15/4651.3</f>
        <v>0.2042439748027433</v>
      </c>
      <c r="E15" s="33">
        <f aca="true" t="shared" si="0" ref="E15:E44">ROUND(C15/F$12,3)</f>
        <v>2.447</v>
      </c>
    </row>
    <row r="16" spans="1:5" ht="20.25" customHeight="1">
      <c r="A16" s="19" t="s">
        <v>6</v>
      </c>
      <c r="B16" s="8"/>
      <c r="C16" s="9"/>
      <c r="D16" s="4"/>
      <c r="E16" s="4"/>
    </row>
    <row r="17" spans="1:5" ht="20.25" customHeight="1">
      <c r="A17" s="21" t="s">
        <v>7</v>
      </c>
      <c r="B17" s="6">
        <f>SUM(B18:B27)</f>
        <v>23661</v>
      </c>
      <c r="C17" s="6">
        <f>SUM(C18:C27)</f>
        <v>283936</v>
      </c>
      <c r="D17" s="16">
        <f>SUM(D18:D27)</f>
        <v>5.079000000000001</v>
      </c>
      <c r="E17" s="16">
        <f>SUM(E18:E27)</f>
        <v>60.94799999999999</v>
      </c>
    </row>
    <row r="18" spans="1:7" ht="20.25" customHeight="1">
      <c r="A18" s="20" t="s">
        <v>24</v>
      </c>
      <c r="B18" s="8">
        <f aca="true" t="shared" si="1" ref="B18:B39">ROUND(C18/12,0)</f>
        <v>14000</v>
      </c>
      <c r="C18" s="7">
        <v>168000</v>
      </c>
      <c r="D18" s="4">
        <f>ROUND(E18/12,3)</f>
        <v>3.005</v>
      </c>
      <c r="E18" s="4">
        <f t="shared" si="0"/>
        <v>36.062</v>
      </c>
      <c r="G18" s="4">
        <f>ROUND(E18/12,3)</f>
        <v>3.005</v>
      </c>
    </row>
    <row r="19" spans="1:7" ht="20.25" customHeight="1">
      <c r="A19" s="20" t="s">
        <v>50</v>
      </c>
      <c r="B19" s="8">
        <f t="shared" si="1"/>
        <v>2828</v>
      </c>
      <c r="C19" s="7">
        <f>C18*0.202</f>
        <v>33936</v>
      </c>
      <c r="D19" s="4">
        <f aca="true" t="shared" si="2" ref="D19:D27">ROUND(E19/12,3)</f>
        <v>0.607</v>
      </c>
      <c r="E19" s="4">
        <f t="shared" si="0"/>
        <v>7.284</v>
      </c>
      <c r="G19" s="4">
        <f aca="true" t="shared" si="3" ref="G19:G27">ROUND(E19/12,3)</f>
        <v>0.607</v>
      </c>
    </row>
    <row r="20" spans="1:7" ht="20.25" customHeight="1">
      <c r="A20" s="20" t="s">
        <v>51</v>
      </c>
      <c r="B20" s="8">
        <v>800</v>
      </c>
      <c r="C20" s="7">
        <v>9600</v>
      </c>
      <c r="D20" s="4">
        <f t="shared" si="2"/>
        <v>0.172</v>
      </c>
      <c r="E20" s="4">
        <f t="shared" si="0"/>
        <v>2.061</v>
      </c>
      <c r="G20" s="4">
        <f t="shared" si="3"/>
        <v>0.172</v>
      </c>
    </row>
    <row r="21" spans="1:7" ht="23.25" customHeight="1">
      <c r="A21" s="20" t="s">
        <v>25</v>
      </c>
      <c r="B21" s="8">
        <v>700</v>
      </c>
      <c r="C21" s="7">
        <v>8400</v>
      </c>
      <c r="D21" s="4">
        <f t="shared" si="2"/>
        <v>0.15</v>
      </c>
      <c r="E21" s="4">
        <f>ROUND(C21/F$12,3)</f>
        <v>1.803</v>
      </c>
      <c r="G21" s="4">
        <f t="shared" si="3"/>
        <v>0.15</v>
      </c>
    </row>
    <row r="22" spans="1:7" ht="33.75" customHeight="1">
      <c r="A22" s="20" t="s">
        <v>36</v>
      </c>
      <c r="B22" s="8">
        <f t="shared" si="1"/>
        <v>1167</v>
      </c>
      <c r="C22" s="7">
        <v>14000</v>
      </c>
      <c r="D22" s="4">
        <f t="shared" si="2"/>
        <v>0.25</v>
      </c>
      <c r="E22" s="4">
        <f t="shared" si="0"/>
        <v>3.005</v>
      </c>
      <c r="G22" s="4">
        <f t="shared" si="3"/>
        <v>0.25</v>
      </c>
    </row>
    <row r="23" spans="1:7" ht="36.75" customHeight="1">
      <c r="A23" s="20" t="s">
        <v>41</v>
      </c>
      <c r="B23" s="8">
        <f t="shared" si="1"/>
        <v>1500</v>
      </c>
      <c r="C23" s="7">
        <v>18000</v>
      </c>
      <c r="D23" s="4">
        <f t="shared" si="2"/>
        <v>0.322</v>
      </c>
      <c r="E23" s="4">
        <f t="shared" si="0"/>
        <v>3.864</v>
      </c>
      <c r="G23" s="4">
        <f t="shared" si="3"/>
        <v>0.322</v>
      </c>
    </row>
    <row r="24" spans="1:7" s="3" customFormat="1" ht="20.25" customHeight="1">
      <c r="A24" s="20" t="s">
        <v>44</v>
      </c>
      <c r="B24" s="8">
        <f t="shared" si="1"/>
        <v>333</v>
      </c>
      <c r="C24" s="7">
        <v>4000</v>
      </c>
      <c r="D24" s="4">
        <f t="shared" si="2"/>
        <v>0.072</v>
      </c>
      <c r="E24" s="4">
        <f t="shared" si="0"/>
        <v>0.859</v>
      </c>
      <c r="G24" s="4">
        <f t="shared" si="3"/>
        <v>0.072</v>
      </c>
    </row>
    <row r="25" spans="1:7" ht="20.25" customHeight="1">
      <c r="A25" s="20" t="s">
        <v>45</v>
      </c>
      <c r="B25" s="8">
        <f t="shared" si="1"/>
        <v>250</v>
      </c>
      <c r="C25" s="7">
        <v>3000</v>
      </c>
      <c r="D25" s="4">
        <f t="shared" si="2"/>
        <v>0.054</v>
      </c>
      <c r="E25" s="4">
        <f t="shared" si="0"/>
        <v>0.644</v>
      </c>
      <c r="G25" s="4">
        <f t="shared" si="3"/>
        <v>0.054</v>
      </c>
    </row>
    <row r="26" spans="1:7" ht="16.5" customHeight="1">
      <c r="A26" s="20" t="s">
        <v>37</v>
      </c>
      <c r="B26" s="8">
        <f t="shared" si="1"/>
        <v>2083</v>
      </c>
      <c r="C26" s="7">
        <v>25000</v>
      </c>
      <c r="D26" s="4">
        <f t="shared" si="2"/>
        <v>0.447</v>
      </c>
      <c r="E26" s="4">
        <f t="shared" si="0"/>
        <v>5.366</v>
      </c>
      <c r="G26" s="4">
        <f t="shared" si="3"/>
        <v>0.447</v>
      </c>
    </row>
    <row r="27" spans="1:7" ht="20.25" customHeight="1" hidden="1">
      <c r="A27" s="20" t="s">
        <v>20</v>
      </c>
      <c r="B27" s="8">
        <f t="shared" si="1"/>
        <v>0</v>
      </c>
      <c r="C27" s="7"/>
      <c r="D27" s="4">
        <f t="shared" si="2"/>
        <v>0</v>
      </c>
      <c r="E27" s="4">
        <f t="shared" si="0"/>
        <v>0</v>
      </c>
      <c r="G27" s="4">
        <f t="shared" si="3"/>
        <v>0</v>
      </c>
    </row>
    <row r="28" spans="1:5" ht="20.25" customHeight="1">
      <c r="A28" s="21" t="s">
        <v>8</v>
      </c>
      <c r="B28" s="6">
        <v>52434</v>
      </c>
      <c r="C28" s="6">
        <v>629219</v>
      </c>
      <c r="D28" s="18">
        <f>SUM(D29:D44)-D32</f>
        <v>11.254</v>
      </c>
      <c r="E28" s="18">
        <f>SUM(E29:E44)-E32</f>
        <v>135.06199999999995</v>
      </c>
    </row>
    <row r="29" spans="1:5" ht="20.25" customHeight="1">
      <c r="A29" s="20" t="s">
        <v>12</v>
      </c>
      <c r="B29" s="8">
        <v>25000</v>
      </c>
      <c r="C29" s="36">
        <v>300000</v>
      </c>
      <c r="D29" s="4">
        <f aca="true" t="shared" si="4" ref="D29:D44">ROUND(E29/12,3)</f>
        <v>5.366</v>
      </c>
      <c r="E29" s="4">
        <f t="shared" si="0"/>
        <v>64.396</v>
      </c>
    </row>
    <row r="30" spans="1:5" ht="20.25" customHeight="1">
      <c r="A30" s="20" t="s">
        <v>42</v>
      </c>
      <c r="B30" s="8">
        <v>4733</v>
      </c>
      <c r="C30" s="36">
        <v>56800</v>
      </c>
      <c r="D30" s="4">
        <f t="shared" si="4"/>
        <v>1.016</v>
      </c>
      <c r="E30" s="4">
        <f t="shared" si="0"/>
        <v>12.192</v>
      </c>
    </row>
    <row r="31" spans="1:5" ht="20.25" customHeight="1">
      <c r="A31" s="20" t="s">
        <v>43</v>
      </c>
      <c r="B31" s="8">
        <v>5996</v>
      </c>
      <c r="C31" s="36">
        <v>71960</v>
      </c>
      <c r="D31" s="4">
        <f t="shared" si="4"/>
        <v>1.287</v>
      </c>
      <c r="E31" s="4">
        <f t="shared" si="0"/>
        <v>15.446</v>
      </c>
    </row>
    <row r="32" spans="1:5" ht="36.75" customHeight="1">
      <c r="A32" s="20" t="s">
        <v>17</v>
      </c>
      <c r="B32" s="8">
        <v>1250</v>
      </c>
      <c r="C32" s="7">
        <v>15000</v>
      </c>
      <c r="D32" s="4">
        <f t="shared" si="4"/>
        <v>0.268</v>
      </c>
      <c r="E32" s="4">
        <f t="shared" si="0"/>
        <v>3.22</v>
      </c>
    </row>
    <row r="33" spans="1:5" ht="20.25" customHeight="1">
      <c r="A33" s="22" t="s">
        <v>15</v>
      </c>
      <c r="B33" s="8">
        <v>416</v>
      </c>
      <c r="C33" s="7">
        <v>5000</v>
      </c>
      <c r="D33" s="4">
        <f t="shared" si="4"/>
        <v>0.089</v>
      </c>
      <c r="E33" s="4">
        <f t="shared" si="0"/>
        <v>1.073</v>
      </c>
    </row>
    <row r="34" spans="1:5" ht="20.25" customHeight="1">
      <c r="A34" s="22" t="s">
        <v>13</v>
      </c>
      <c r="B34" s="8">
        <f t="shared" si="1"/>
        <v>167</v>
      </c>
      <c r="C34" s="7">
        <v>2000</v>
      </c>
      <c r="D34" s="4">
        <f t="shared" si="4"/>
        <v>0.036</v>
      </c>
      <c r="E34" s="4">
        <f t="shared" si="0"/>
        <v>0.429</v>
      </c>
    </row>
    <row r="35" spans="1:5" ht="20.25" customHeight="1">
      <c r="A35" s="22" t="s">
        <v>14</v>
      </c>
      <c r="B35" s="8">
        <f t="shared" si="1"/>
        <v>667</v>
      </c>
      <c r="C35" s="7">
        <v>8000</v>
      </c>
      <c r="D35" s="4">
        <f t="shared" si="4"/>
        <v>0.143</v>
      </c>
      <c r="E35" s="4">
        <f t="shared" si="0"/>
        <v>1.717</v>
      </c>
    </row>
    <row r="36" spans="1:9" ht="20.25" customHeight="1">
      <c r="A36" s="20" t="s">
        <v>29</v>
      </c>
      <c r="B36" s="8">
        <f t="shared" si="1"/>
        <v>167</v>
      </c>
      <c r="C36" s="7">
        <v>2000</v>
      </c>
      <c r="D36" s="4">
        <f t="shared" si="4"/>
        <v>0.036</v>
      </c>
      <c r="E36" s="4">
        <f t="shared" si="0"/>
        <v>0.429</v>
      </c>
      <c r="I36" s="2">
        <f>C46/12</f>
        <v>0</v>
      </c>
    </row>
    <row r="37" spans="1:5" ht="20.25" customHeight="1">
      <c r="A37" s="20" t="s">
        <v>30</v>
      </c>
      <c r="B37" s="8">
        <f t="shared" si="1"/>
        <v>7376</v>
      </c>
      <c r="C37" s="7">
        <v>88512</v>
      </c>
      <c r="D37" s="4">
        <f t="shared" si="4"/>
        <v>1.583</v>
      </c>
      <c r="E37" s="4">
        <f t="shared" si="0"/>
        <v>18.999</v>
      </c>
    </row>
    <row r="38" spans="1:5" ht="36.75" customHeight="1">
      <c r="A38" s="20" t="s">
        <v>27</v>
      </c>
      <c r="B38" s="8">
        <v>0</v>
      </c>
      <c r="C38" s="7">
        <v>0</v>
      </c>
      <c r="D38" s="4">
        <f t="shared" si="4"/>
        <v>0</v>
      </c>
      <c r="E38" s="4">
        <f t="shared" si="0"/>
        <v>0</v>
      </c>
    </row>
    <row r="39" spans="1:5" ht="20.25" customHeight="1">
      <c r="A39" s="20" t="s">
        <v>26</v>
      </c>
      <c r="B39" s="8">
        <f t="shared" si="1"/>
        <v>667</v>
      </c>
      <c r="C39" s="7">
        <v>8000</v>
      </c>
      <c r="D39" s="4">
        <f t="shared" si="4"/>
        <v>0.143</v>
      </c>
      <c r="E39" s="4">
        <f t="shared" si="0"/>
        <v>1.717</v>
      </c>
    </row>
    <row r="40" spans="1:5" ht="41.25" customHeight="1">
      <c r="A40" s="20" t="s">
        <v>46</v>
      </c>
      <c r="B40" s="8">
        <v>5000</v>
      </c>
      <c r="C40" s="7">
        <v>60000</v>
      </c>
      <c r="D40" s="4">
        <f t="shared" si="4"/>
        <v>1.073</v>
      </c>
      <c r="E40" s="4">
        <f t="shared" si="0"/>
        <v>12.879</v>
      </c>
    </row>
    <row r="41" spans="1:5" ht="32.25" customHeight="1">
      <c r="A41" s="20" t="s">
        <v>47</v>
      </c>
      <c r="B41" s="8">
        <v>1000</v>
      </c>
      <c r="C41" s="7">
        <v>12000</v>
      </c>
      <c r="D41" s="4">
        <f t="shared" si="4"/>
        <v>0.215</v>
      </c>
      <c r="E41" s="4">
        <f t="shared" si="0"/>
        <v>2.576</v>
      </c>
    </row>
    <row r="42" spans="1:5" ht="32.25" customHeight="1">
      <c r="A42" s="20" t="s">
        <v>48</v>
      </c>
      <c r="B42" s="8">
        <v>300</v>
      </c>
      <c r="C42" s="7">
        <v>3600</v>
      </c>
      <c r="D42" s="4">
        <f>ROUND(E42/12,3)</f>
        <v>0.064</v>
      </c>
      <c r="E42" s="4">
        <f t="shared" si="0"/>
        <v>0.773</v>
      </c>
    </row>
    <row r="43" spans="1:5" ht="32.25" customHeight="1">
      <c r="A43" s="20" t="s">
        <v>49</v>
      </c>
      <c r="B43" s="8">
        <v>833</v>
      </c>
      <c r="C43" s="8">
        <v>10000</v>
      </c>
      <c r="D43" s="4">
        <f>ROUND(E43/12,3)</f>
        <v>0.179</v>
      </c>
      <c r="E43" s="4">
        <f t="shared" si="0"/>
        <v>2.147</v>
      </c>
    </row>
    <row r="44" spans="1:5" ht="20.25" customHeight="1">
      <c r="A44" s="20" t="s">
        <v>28</v>
      </c>
      <c r="B44" s="8">
        <v>112</v>
      </c>
      <c r="C44" s="8">
        <v>1347</v>
      </c>
      <c r="D44" s="4">
        <f t="shared" si="4"/>
        <v>0.024</v>
      </c>
      <c r="E44" s="4">
        <f t="shared" si="0"/>
        <v>0.289</v>
      </c>
    </row>
    <row r="45" spans="1:5" ht="20.25" customHeight="1">
      <c r="A45" s="10" t="s">
        <v>4</v>
      </c>
      <c r="B45" s="6">
        <f>B28+B17</f>
        <v>76095</v>
      </c>
      <c r="C45" s="15">
        <f>C28+C17</f>
        <v>913155</v>
      </c>
      <c r="D45" s="15">
        <f>D28+D17</f>
        <v>16.333</v>
      </c>
      <c r="E45" s="23">
        <f>SUM(E36:E44)+SUM(E29:E32)+SUM(E18:E27)</f>
        <v>196.01099999999997</v>
      </c>
    </row>
    <row r="46" spans="1:3" ht="15">
      <c r="A46" s="11"/>
      <c r="B46" s="12"/>
      <c r="C46" s="17"/>
    </row>
    <row r="47" spans="1:12" ht="15">
      <c r="A47" s="2" t="s">
        <v>18</v>
      </c>
      <c r="B47" s="26">
        <v>16.33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">
      <c r="A48" s="24" t="s">
        <v>31</v>
      </c>
      <c r="B48" s="26">
        <v>0.2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5">
      <c r="A49" s="24" t="s">
        <v>19</v>
      </c>
      <c r="B49" s="26">
        <v>15.78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5">
      <c r="A50" s="24" t="s">
        <v>40</v>
      </c>
      <c r="B50" s="34">
        <v>0.35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3:12" ht="15">
      <c r="C51" s="27"/>
      <c r="D51" s="25"/>
      <c r="E51" s="25"/>
      <c r="F51" s="25"/>
      <c r="G51" s="25"/>
      <c r="H51" s="25"/>
      <c r="I51" s="25"/>
      <c r="J51" s="25"/>
      <c r="K51" s="25"/>
      <c r="L51" s="25"/>
    </row>
    <row r="52" spans="1:11" ht="15">
      <c r="A52" s="25"/>
      <c r="C52" s="27"/>
      <c r="D52" s="25"/>
      <c r="E52" s="25"/>
      <c r="F52" s="25"/>
      <c r="G52" s="25"/>
      <c r="H52" s="25"/>
      <c r="I52" s="25"/>
      <c r="J52" s="25"/>
      <c r="K52" s="25"/>
    </row>
    <row r="53" spans="1:12" ht="15">
      <c r="A53" s="46" t="s">
        <v>23</v>
      </c>
      <c r="B53" s="46"/>
      <c r="C53" s="46"/>
      <c r="D53" s="46"/>
      <c r="E53" s="46"/>
      <c r="F53" s="25"/>
      <c r="G53" s="25"/>
      <c r="H53" s="25"/>
      <c r="I53" s="25"/>
      <c r="J53" s="25"/>
      <c r="K53" s="25"/>
      <c r="L53" s="25"/>
    </row>
    <row r="54" spans="2:5" ht="15">
      <c r="B54" s="37"/>
      <c r="C54" s="37"/>
      <c r="D54" s="37"/>
      <c r="E54" s="37"/>
    </row>
    <row r="55" spans="1:5" ht="15">
      <c r="A55" s="28" t="s">
        <v>21</v>
      </c>
      <c r="B55" s="37"/>
      <c r="C55" s="37"/>
      <c r="D55" s="37"/>
      <c r="E55" s="37"/>
    </row>
    <row r="56" spans="2:5" ht="15">
      <c r="B56" s="37"/>
      <c r="C56" s="37"/>
      <c r="D56" s="37"/>
      <c r="E56" s="37"/>
    </row>
  </sheetData>
  <sheetProtection/>
  <mergeCells count="9">
    <mergeCell ref="B54:E54"/>
    <mergeCell ref="B55:E55"/>
    <mergeCell ref="B56:E56"/>
    <mergeCell ref="A1:E1"/>
    <mergeCell ref="A2:E2"/>
    <mergeCell ref="B8:C9"/>
    <mergeCell ref="A8:A10"/>
    <mergeCell ref="D8:E9"/>
    <mergeCell ref="A53:E53"/>
  </mergeCells>
  <printOptions/>
  <pageMargins left="0.7" right="0.3937007874015748" top="0.56" bottom="0.3937007874015748" header="0.5118110236220472" footer="0.2755905511811024"/>
  <pageSetup fitToHeight="2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юрий</cp:lastModifiedBy>
  <cp:lastPrinted>2015-03-27T09:17:08Z</cp:lastPrinted>
  <dcterms:created xsi:type="dcterms:W3CDTF">2013-01-29T19:45:23Z</dcterms:created>
  <dcterms:modified xsi:type="dcterms:W3CDTF">2016-04-12T06:12:46Z</dcterms:modified>
  <cp:category/>
  <cp:version/>
  <cp:contentType/>
  <cp:contentStatus/>
</cp:coreProperties>
</file>